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60" windowWidth="9720" windowHeight="6780" activeTab="1"/>
  </bookViews>
  <sheets>
    <sheet name="источ" sheetId="3" r:id="rId1"/>
    <sheet name="заимст" sheetId="4" r:id="rId2"/>
  </sheets>
  <definedNames>
    <definedName name="_xlnm.Print_Area" localSheetId="0">источ!$A$1:$E$49</definedName>
  </definedNames>
  <calcPr calcId="145621"/>
</workbook>
</file>

<file path=xl/calcChain.xml><?xml version="1.0" encoding="utf-8"?>
<calcChain xmlns="http://schemas.openxmlformats.org/spreadsheetml/2006/main">
  <c r="C56" i="3" l="1"/>
  <c r="C30" i="4" l="1"/>
  <c r="D30" i="4"/>
  <c r="J35" i="3" l="1"/>
  <c r="C61" i="3"/>
  <c r="E56" i="3"/>
  <c r="D56" i="3"/>
  <c r="C57" i="3"/>
  <c r="C31" i="3"/>
  <c r="D97" i="3" l="1"/>
  <c r="D99" i="3" s="1"/>
  <c r="D81" i="3" l="1"/>
  <c r="D85" i="3"/>
  <c r="C87" i="3" l="1"/>
  <c r="C102" i="3" l="1"/>
  <c r="E58" i="3" l="1"/>
  <c r="C60" i="3" l="1"/>
  <c r="C31" i="4" l="1"/>
  <c r="D31" i="4"/>
  <c r="B31" i="4"/>
  <c r="B30" i="4"/>
  <c r="C28" i="4"/>
  <c r="D28" i="4"/>
  <c r="B28" i="4"/>
  <c r="C27" i="4" l="1"/>
  <c r="D27" i="4"/>
  <c r="B27" i="4"/>
  <c r="D29" i="4" l="1"/>
  <c r="C29" i="4"/>
  <c r="B29" i="4"/>
  <c r="D26" i="4"/>
  <c r="C26" i="4"/>
  <c r="B26" i="4"/>
  <c r="C24" i="4" l="1"/>
  <c r="D24" i="4"/>
  <c r="B24" i="4"/>
  <c r="C53" i="3" l="1"/>
  <c r="D60" i="3" l="1"/>
  <c r="E60" i="3"/>
  <c r="C62" i="3"/>
  <c r="C40" i="3" s="1"/>
  <c r="D53" i="3" l="1"/>
  <c r="E62" i="3"/>
  <c r="D62" i="3"/>
  <c r="D58" i="3"/>
  <c r="D36" i="3" s="1"/>
  <c r="E36" i="3"/>
  <c r="C58" i="3"/>
  <c r="E53" i="3"/>
  <c r="C36" i="3" l="1"/>
  <c r="C35" i="3" s="1"/>
  <c r="D22" i="3"/>
  <c r="E22" i="3"/>
  <c r="D24" i="3"/>
  <c r="E24" i="3"/>
  <c r="D28" i="3"/>
  <c r="E28" i="3"/>
  <c r="D30" i="3"/>
  <c r="D40" i="3" s="1"/>
  <c r="D39" i="3" s="1"/>
  <c r="D38" i="3" s="1"/>
  <c r="D37" i="3" s="1"/>
  <c r="E30" i="3"/>
  <c r="E40" i="3" s="1"/>
  <c r="E39" i="3" s="1"/>
  <c r="E38" i="3" s="1"/>
  <c r="E37" i="3" s="1"/>
  <c r="D35" i="3"/>
  <c r="D34" i="3" s="1"/>
  <c r="D33" i="3" s="1"/>
  <c r="E35" i="3"/>
  <c r="E34" i="3" s="1"/>
  <c r="E33" i="3" s="1"/>
  <c r="D43" i="3"/>
  <c r="D42" i="3" s="1"/>
  <c r="E43" i="3"/>
  <c r="E42" i="3" s="1"/>
  <c r="D47" i="3"/>
  <c r="D46" i="3" s="1"/>
  <c r="D45" i="3" s="1"/>
  <c r="E47" i="3"/>
  <c r="E46" i="3" s="1"/>
  <c r="E45" i="3" s="1"/>
  <c r="E41" i="3" l="1"/>
  <c r="D41" i="3"/>
  <c r="E21" i="3"/>
  <c r="E27" i="3"/>
  <c r="E26" i="3" s="1"/>
  <c r="D27" i="3"/>
  <c r="D26" i="3" s="1"/>
  <c r="D21" i="3"/>
  <c r="D32" i="3"/>
  <c r="E32" i="3"/>
  <c r="D49" i="3" l="1"/>
  <c r="D52" i="3" s="1"/>
  <c r="D54" i="3" s="1"/>
  <c r="E49" i="3"/>
  <c r="D51" i="3" l="1"/>
  <c r="E52" i="3"/>
  <c r="E54" i="3" s="1"/>
  <c r="E51" i="3"/>
  <c r="C30" i="3"/>
  <c r="C22" i="3" l="1"/>
  <c r="C43" i="3"/>
  <c r="C42" i="3" s="1"/>
  <c r="C39" i="3" l="1"/>
  <c r="C38" i="3" s="1"/>
  <c r="C37" i="3" s="1"/>
  <c r="C34" i="3"/>
  <c r="C33" i="3" s="1"/>
  <c r="C47" i="3"/>
  <c r="C46" i="3" s="1"/>
  <c r="C45" i="3" s="1"/>
  <c r="C41" i="3" s="1"/>
  <c r="C28" i="3"/>
  <c r="C24" i="3"/>
  <c r="C21" i="3" s="1"/>
  <c r="C32" i="3" l="1"/>
  <c r="C27" i="3"/>
  <c r="C26" i="3" s="1"/>
  <c r="C49" i="3" l="1"/>
  <c r="C51" i="3" s="1"/>
  <c r="C52" i="3" l="1"/>
  <c r="C54" i="3" s="1"/>
</calcChain>
</file>

<file path=xl/sharedStrings.xml><?xml version="1.0" encoding="utf-8"?>
<sst xmlns="http://schemas.openxmlformats.org/spreadsheetml/2006/main" count="148" uniqueCount="127">
  <si>
    <t>муниципального образования «Город Майкоп»</t>
  </si>
  <si>
    <t xml:space="preserve">Источники финансирования дефицита бюджета </t>
  </si>
  <si>
    <t>тыс. руб.</t>
  </si>
  <si>
    <t>Наименование показателя</t>
  </si>
  <si>
    <t>Код показателя</t>
  </si>
  <si>
    <t>Сумма</t>
  </si>
  <si>
    <t>Кредиты кредитных организаций в валюте Российской Федерации</t>
  </si>
  <si>
    <t>01 02 00 00 00 0000 000</t>
  </si>
  <si>
    <t>01 02 00 00 00 0000 700</t>
  </si>
  <si>
    <t>01 02 00 00 04 0000 710</t>
  </si>
  <si>
    <t>Погашение кредитов, предоставленных кредитными организациями   в валюте Российской Федерации</t>
  </si>
  <si>
    <t>01 02 00 00 00 0000 800</t>
  </si>
  <si>
    <t>01 02 00 00 04 0000 810</t>
  </si>
  <si>
    <t>Бюджетные кредиты от других бюджетов бюджетной системы Российской Федерации</t>
  </si>
  <si>
    <t>01 03 00 00 00  0000 000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</si>
  <si>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</si>
  <si>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</si>
  <si>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</si>
  <si>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</si>
  <si>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</si>
  <si>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</si>
  <si>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</si>
  <si>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</si>
  <si>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</si>
  <si>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</si>
  <si>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городских округов</t>
  </si>
  <si>
    <t>01 05 02 01 04 0000 510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</si>
  <si>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</si>
  <si>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</si>
  <si>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</si>
  <si>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</si>
  <si>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</si>
  <si>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</si>
  <si>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городских округов</t>
  </si>
  <si>
    <t>01 05 02 01 04 0000 610</t>
  </si>
  <si>
    <t>Иные источники внутреннего финансирования дефицитов бюджетов</t>
  </si>
  <si>
    <t>01 06 00 00 00 0000 000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</si>
  <si>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</si>
  <si>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</si>
  <si>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</si>
  <si>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01 06 01 00 00 0000 630</t>
  </si>
  <si>
    <t>Средства от продажи акций и иных форм участия в капитале, находящихся в собственности городских округов</t>
  </si>
  <si>
    <t>01 06 01 00 04 0000 630</t>
  </si>
  <si>
    <t>Бюджетные кредиты, предоставленные внутри страны в валюте Российской Федерации</t>
  </si>
  <si>
    <t>01 06 05 00 00 0000 000</t>
  </si>
  <si>
    <t>Возврат бюджетных кредитов, предоставленных  внутри страны в валюте Российской Федерации</t>
  </si>
  <si>
    <t>01 06 05 00 00 0000 600</t>
  </si>
  <si>
    <t>Возврат бюджетных кредитов, предоставленных  юридическим лицам из бюджетов городских округов в валюте Российской Федерации</t>
  </si>
  <si>
    <t>01 06 05 01 04 0000 640</t>
  </si>
  <si>
    <t xml:space="preserve">Источники внутреннего финансирования дефицитов бюджетов </t>
  </si>
  <si>
    <t>01 00 00 00 00 0000 000</t>
  </si>
  <si>
    <t xml:space="preserve">муниципального образования «Город Майкоп» </t>
  </si>
  <si>
    <t>к Решению Совета народных депутатов</t>
  </si>
  <si>
    <t>01 03 01 00 04  0000 810</t>
  </si>
  <si>
    <t>01 06 05 01 00 0000 600</t>
  </si>
  <si>
    <t>Возврат бюджетных кредитов, предоставленных  юридическим лицам в валюте Российской Федерации</t>
  </si>
  <si>
    <t>01 03 01 00 00  0000 700</t>
  </si>
  <si>
    <t>01 03 01 00 04  0000 710</t>
  </si>
  <si>
    <t>01 03 01 00 00  0000 800</t>
  </si>
  <si>
    <t>Бюджетные кредиты от других бюджетов бюджетной системы Российской Федерации  в валюте Российской Федерации</t>
  </si>
  <si>
    <t>01 03 01 00 00  0000 000</t>
  </si>
  <si>
    <t>возможные заимствования</t>
  </si>
  <si>
    <t>запланированы замствования</t>
  </si>
  <si>
    <t>доходы</t>
  </si>
  <si>
    <t xml:space="preserve">расходы </t>
  </si>
  <si>
    <t>Приложение № 5</t>
  </si>
  <si>
    <t>2025 год</t>
  </si>
  <si>
    <t>межб</t>
  </si>
  <si>
    <t>налог и неналог</t>
  </si>
  <si>
    <t>местные</t>
  </si>
  <si>
    <t>контроль</t>
  </si>
  <si>
    <t>отклонеие</t>
  </si>
  <si>
    <t>2026 год</t>
  </si>
  <si>
    <t>Приложение № 7</t>
  </si>
  <si>
    <t>к Решению Совета народных депутатов муниципального образования «Город Майкоп»</t>
  </si>
  <si>
    <t xml:space="preserve"> Программа муниципальных внутренних заимствований</t>
  </si>
  <si>
    <t xml:space="preserve"> муниципального образования «Город Майкоп»</t>
  </si>
  <si>
    <t xml:space="preserve">Наименование </t>
  </si>
  <si>
    <t xml:space="preserve">Сумма  (тыс.руб.)      </t>
  </si>
  <si>
    <t>Внутренние заимствования (привлечение/погашение)</t>
  </si>
  <si>
    <t>в том числе:</t>
  </si>
  <si>
    <t>Кредиты кредитных организаций</t>
  </si>
  <si>
    <t xml:space="preserve">                 Погашение кредитов</t>
  </si>
  <si>
    <t>Кредиты, привлекаемые от других бюджетов бюджетной системы РФ</t>
  </si>
  <si>
    <t xml:space="preserve">                 Привлечение кредитов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</si>
  <si>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</si>
  <si>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</si>
  <si>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от кредитных организаций 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</si>
  <si>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</si>
  <si>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на 2025 год и на плановый период 2026 и 2027 годов  </t>
  </si>
  <si>
    <t>2027 год</t>
  </si>
  <si>
    <t>на 2025 год и на плановый период 2026 и 2027 годов</t>
  </si>
  <si>
    <t>от 25.12.2024  № 84-рс</t>
  </si>
  <si>
    <t>Остатки на начало года</t>
  </si>
  <si>
    <t>целевые</t>
  </si>
  <si>
    <t>руб.коп.</t>
  </si>
  <si>
    <t>увеличение дефицита бюджета  (уменьшение остатков на начало года)</t>
  </si>
  <si>
    <t>Всего</t>
  </si>
  <si>
    <t>ОСТАТОК МБ</t>
  </si>
  <si>
    <t>ОСТАТОК целевых</t>
  </si>
  <si>
    <t>ИТОГО за счет остатков</t>
  </si>
  <si>
    <t>собственные</t>
  </si>
  <si>
    <t>янваврь</t>
  </si>
  <si>
    <t xml:space="preserve">На выполнение работ капремонту (благоустройству) сквера, расположенного на площади Ленина </t>
  </si>
  <si>
    <t>февраль</t>
  </si>
  <si>
    <t>Дорожный фонд</t>
  </si>
  <si>
    <t xml:space="preserve">На увеличение стоимости контракта по проведению капремонта МБОУ  «СШ №2» </t>
  </si>
  <si>
    <t xml:space="preserve">от  № </t>
  </si>
  <si>
    <t xml:space="preserve">На оплату контракта по монтажу системы оповещения и управления эвакуацией МКОУ
 «Школа для детей с ОВЗ»
</t>
  </si>
  <si>
    <t>апрель</t>
  </si>
  <si>
    <t>На капитальный ремонт, ремонт и содержание гидротехнических сооружений</t>
  </si>
  <si>
    <t>На содержание, строительство (реконструкцию), капитальный ремонт и ремонт улично-дорожной сети</t>
  </si>
  <si>
    <t>На содержание объектов инженерной инфраструктуры коммунального хозяйства</t>
  </si>
  <si>
    <t>На строительство объектов инженерной инфраструктуры коммунального хозяйства</t>
  </si>
  <si>
    <t xml:space="preserve">На реализацию проектов по развитию общественной территории МО, в том числе мероприятий по обустройству туристского центра города в соответствии с туристским кодом центра города </t>
  </si>
  <si>
    <t>На капремонт МКД (дворовые территории, проезды)</t>
  </si>
  <si>
    <t>Благоустройство общественных территорий МО</t>
  </si>
  <si>
    <t xml:space="preserve">На обновление подвижного состава наземного общественного транспорта на территории МО </t>
  </si>
  <si>
    <t xml:space="preserve">На обеспечение мероприятий по предоставлению дополнительных мер поддержки, направленных на предоставление гражданам - собственникам помещений </t>
  </si>
  <si>
    <t>май</t>
  </si>
  <si>
    <t>расходы на образование</t>
  </si>
  <si>
    <t>казначейский кредит-242327</t>
  </si>
  <si>
    <t>межбюдж 2025-2027</t>
  </si>
  <si>
    <t>неналог.доходы</t>
  </si>
  <si>
    <t>остатки</t>
  </si>
  <si>
    <t>казнач.кредит</t>
  </si>
  <si>
    <t>53317; -240945,3; -1113180,9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</si>
</sst>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_ ;[Red]\-#,##0.0\ "/>
  </numFmts>
  <fonts count="20" x14ac:knownFonts="1">
    <font>
      <sz val="10"/>
      <name val="Arial"/>
    </font>
    <font>
      <sz val="9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Fill="1"/>
    <xf numFmtId="0" fontId="1" fillId="0" borderId="0" xfId="0" applyFont="1" applyFill="1"/>
    <xf numFmtId="2" fontId="0" fillId="0" borderId="0" xfId="0" applyNumberFormat="1" applyFill="1"/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right"/>
    </xf>
    <xf numFmtId="0" fontId="5" fillId="0" borderId="1" xfId="0" applyFont="1" applyFill="1" applyBorder="1" applyAlignment="1">
      <alignment wrapText="1"/>
    </xf>
    <xf numFmtId="0" fontId="9" fillId="0" borderId="0" xfId="0" applyFont="1" applyFill="1"/>
    <xf numFmtId="2" fontId="9" fillId="0" borderId="0" xfId="0" applyNumberFormat="1" applyFont="1" applyFill="1"/>
    <xf numFmtId="2" fontId="11" fillId="0" borderId="0" xfId="0" applyNumberFormat="1" applyFont="1" applyFill="1" applyAlignment="1">
      <alignment horizontal="right"/>
    </xf>
    <xf numFmtId="0" fontId="12" fillId="0" borderId="0" xfId="0" applyFont="1" applyFill="1"/>
    <xf numFmtId="0" fontId="4" fillId="0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right" wrapText="1"/>
    </xf>
    <xf numFmtId="0" fontId="0" fillId="0" borderId="0" xfId="0" applyFill="1" applyAlignment="1"/>
    <xf numFmtId="0" fontId="4" fillId="0" borderId="1" xfId="0" applyFont="1" applyFill="1" applyBorder="1" applyAlignment="1">
      <alignment wrapText="1"/>
    </xf>
    <xf numFmtId="165" fontId="4" fillId="0" borderId="1" xfId="0" applyNumberFormat="1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6" fillId="0" borderId="0" xfId="0" applyFont="1" applyFill="1" applyBorder="1" applyAlignment="1"/>
    <xf numFmtId="0" fontId="7" fillId="0" borderId="0" xfId="0" applyFont="1" applyFill="1" applyBorder="1" applyAlignment="1"/>
    <xf numFmtId="2" fontId="7" fillId="0" borderId="0" xfId="0" applyNumberFormat="1" applyFont="1" applyFill="1"/>
    <xf numFmtId="165" fontId="8" fillId="0" borderId="0" xfId="0" applyNumberFormat="1" applyFont="1" applyFill="1"/>
    <xf numFmtId="165" fontId="9" fillId="0" borderId="0" xfId="0" applyNumberFormat="1" applyFont="1" applyFill="1"/>
    <xf numFmtId="165" fontId="0" fillId="0" borderId="0" xfId="0" applyNumberFormat="1" applyFill="1"/>
    <xf numFmtId="165" fontId="13" fillId="0" borderId="0" xfId="0" applyNumberFormat="1" applyFont="1" applyFill="1"/>
    <xf numFmtId="2" fontId="14" fillId="0" borderId="0" xfId="0" applyNumberFormat="1" applyFont="1" applyFill="1" applyAlignment="1">
      <alignment horizontal="right"/>
    </xf>
    <xf numFmtId="0" fontId="14" fillId="0" borderId="0" xfId="0" applyFont="1" applyFill="1"/>
    <xf numFmtId="164" fontId="14" fillId="0" borderId="0" xfId="0" applyNumberFormat="1" applyFont="1" applyFill="1"/>
    <xf numFmtId="0" fontId="9" fillId="0" borderId="0" xfId="0" applyFont="1" applyFill="1" applyAlignment="1">
      <alignment horizontal="right"/>
    </xf>
    <xf numFmtId="166" fontId="6" fillId="0" borderId="0" xfId="0" applyNumberFormat="1" applyFont="1" applyFill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16" fillId="0" borderId="0" xfId="0" applyFont="1" applyFill="1" applyAlignment="1">
      <alignment wrapText="1"/>
    </xf>
    <xf numFmtId="0" fontId="16" fillId="0" borderId="0" xfId="0" applyFont="1" applyFill="1" applyAlignment="1">
      <alignment horizontal="center" wrapText="1"/>
    </xf>
    <xf numFmtId="0" fontId="16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16" fillId="0" borderId="1" xfId="0" applyFont="1" applyBorder="1" applyAlignment="1"/>
    <xf numFmtId="165" fontId="5" fillId="0" borderId="1" xfId="0" applyNumberFormat="1" applyFont="1" applyBorder="1"/>
    <xf numFmtId="0" fontId="16" fillId="0" borderId="1" xfId="0" applyFont="1" applyBorder="1" applyAlignment="1">
      <alignment horizontal="center" vertical="center"/>
    </xf>
    <xf numFmtId="165" fontId="16" fillId="0" borderId="1" xfId="0" applyNumberFormat="1" applyFont="1" applyBorder="1"/>
    <xf numFmtId="0" fontId="17" fillId="0" borderId="1" xfId="0" applyFont="1" applyBorder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17" fillId="0" borderId="1" xfId="0" applyFont="1" applyBorder="1" applyAlignment="1">
      <alignment vertical="top"/>
    </xf>
    <xf numFmtId="165" fontId="5" fillId="0" borderId="1" xfId="0" applyNumberFormat="1" applyFont="1" applyFill="1" applyBorder="1"/>
    <xf numFmtId="0" fontId="0" fillId="0" borderId="0" xfId="0" applyFill="1" applyBorder="1"/>
    <xf numFmtId="0" fontId="9" fillId="0" borderId="13" xfId="0" applyFont="1" applyFill="1" applyBorder="1"/>
    <xf numFmtId="2" fontId="11" fillId="0" borderId="14" xfId="0" applyNumberFormat="1" applyFont="1" applyFill="1" applyBorder="1" applyAlignment="1">
      <alignment horizontal="right"/>
    </xf>
    <xf numFmtId="0" fontId="9" fillId="0" borderId="14" xfId="0" applyFont="1" applyFill="1" applyBorder="1"/>
    <xf numFmtId="165" fontId="5" fillId="0" borderId="15" xfId="0" applyNumberFormat="1" applyFont="1" applyFill="1" applyBorder="1"/>
    <xf numFmtId="0" fontId="9" fillId="0" borderId="16" xfId="0" applyFont="1" applyFill="1" applyBorder="1"/>
    <xf numFmtId="0" fontId="9" fillId="0" borderId="0" xfId="0" applyFont="1" applyFill="1" applyBorder="1"/>
    <xf numFmtId="165" fontId="18" fillId="0" borderId="17" xfId="0" applyNumberFormat="1" applyFont="1" applyFill="1" applyBorder="1"/>
    <xf numFmtId="2" fontId="9" fillId="0" borderId="0" xfId="0" applyNumberFormat="1" applyFont="1" applyFill="1" applyBorder="1"/>
    <xf numFmtId="0" fontId="9" fillId="0" borderId="17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center" vertical="top" wrapText="1"/>
    </xf>
    <xf numFmtId="4" fontId="9" fillId="0" borderId="19" xfId="0" applyNumberFormat="1" applyFont="1" applyFill="1" applyBorder="1" applyAlignment="1">
      <alignment vertical="center"/>
    </xf>
    <xf numFmtId="4" fontId="9" fillId="0" borderId="19" xfId="0" applyNumberFormat="1" applyFont="1" applyFill="1" applyBorder="1"/>
    <xf numFmtId="0" fontId="15" fillId="0" borderId="1" xfId="0" applyFont="1" applyFill="1" applyBorder="1" applyAlignment="1">
      <alignment wrapText="1"/>
    </xf>
    <xf numFmtId="2" fontId="18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wrapText="1"/>
    </xf>
    <xf numFmtId="4" fontId="15" fillId="0" borderId="19" xfId="0" applyNumberFormat="1" applyFont="1" applyFill="1" applyBorder="1"/>
    <xf numFmtId="0" fontId="9" fillId="0" borderId="18" xfId="0" applyFont="1" applyFill="1" applyBorder="1"/>
    <xf numFmtId="2" fontId="9" fillId="0" borderId="1" xfId="0" applyNumberFormat="1" applyFont="1" applyFill="1" applyBorder="1"/>
    <xf numFmtId="0" fontId="18" fillId="0" borderId="1" xfId="0" applyFont="1" applyFill="1" applyBorder="1"/>
    <xf numFmtId="4" fontId="18" fillId="0" borderId="19" xfId="0" applyNumberFormat="1" applyFont="1" applyFill="1" applyBorder="1"/>
    <xf numFmtId="0" fontId="9" fillId="0" borderId="17" xfId="0" applyFont="1" applyFill="1" applyBorder="1"/>
    <xf numFmtId="0" fontId="9" fillId="0" borderId="20" xfId="0" applyFont="1" applyFill="1" applyBorder="1"/>
    <xf numFmtId="2" fontId="10" fillId="0" borderId="1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wrapText="1"/>
    </xf>
    <xf numFmtId="0" fontId="7" fillId="0" borderId="0" xfId="0" applyFont="1" applyFill="1" applyAlignment="1"/>
    <xf numFmtId="164" fontId="0" fillId="0" borderId="0" xfId="0" applyNumberFormat="1" applyFill="1" applyAlignment="1"/>
    <xf numFmtId="0" fontId="1" fillId="0" borderId="0" xfId="0" applyFont="1" applyFill="1" applyAlignment="1">
      <alignment horizontal="left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9" fillId="0" borderId="21" xfId="0" applyFont="1" applyFill="1" applyBorder="1" applyAlignment="1">
      <alignment horizontal="right"/>
    </xf>
    <xf numFmtId="4" fontId="16" fillId="0" borderId="17" xfId="0" applyNumberFormat="1" applyFont="1" applyFill="1" applyBorder="1"/>
    <xf numFmtId="4" fontId="19" fillId="0" borderId="22" xfId="0" applyNumberFormat="1" applyFont="1" applyFill="1" applyBorder="1"/>
    <xf numFmtId="2" fontId="10" fillId="0" borderId="12" xfId="0" applyNumberFormat="1" applyFont="1" applyFill="1" applyBorder="1" applyAlignment="1">
      <alignment horizontal="right"/>
    </xf>
    <xf numFmtId="2" fontId="10" fillId="0" borderId="3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/>
    </xf>
    <xf numFmtId="0" fontId="19" fillId="0" borderId="21" xfId="0" applyFont="1" applyFill="1" applyBorder="1" applyAlignment="1">
      <alignment horizontal="right"/>
    </xf>
    <xf numFmtId="2" fontId="12" fillId="0" borderId="0" xfId="0" applyNumberFormat="1" applyFont="1" applyFill="1" applyAlignment="1">
      <alignment horizontal="right"/>
    </xf>
    <xf numFmtId="4" fontId="12" fillId="0" borderId="0" xfId="0" applyNumberFormat="1" applyFont="1" applyFill="1"/>
    <xf numFmtId="4" fontId="16" fillId="0" borderId="0" xfId="0" applyNumberFormat="1" applyFont="1" applyFill="1" applyBorder="1"/>
    <xf numFmtId="4" fontId="16" fillId="0" borderId="17" xfId="0" applyNumberFormat="1" applyFont="1" applyFill="1" applyBorder="1"/>
    <xf numFmtId="4" fontId="19" fillId="0" borderId="21" xfId="0" applyNumberFormat="1" applyFont="1" applyFill="1" applyBorder="1"/>
    <xf numFmtId="4" fontId="19" fillId="0" borderId="22" xfId="0" applyNumberFormat="1" applyFont="1" applyFill="1" applyBorder="1"/>
    <xf numFmtId="0" fontId="18" fillId="0" borderId="18" xfId="0" applyFont="1" applyFill="1" applyBorder="1" applyAlignment="1">
      <alignment horizontal="center" vertical="center"/>
    </xf>
    <xf numFmtId="2" fontId="10" fillId="0" borderId="3" xfId="0" applyNumberFormat="1" applyFont="1" applyFill="1" applyBorder="1" applyAlignment="1">
      <alignment horizontal="right"/>
    </xf>
    <xf numFmtId="2" fontId="10" fillId="0" borderId="12" xfId="0" applyNumberFormat="1" applyFont="1" applyFill="1" applyBorder="1" applyAlignment="1">
      <alignment horizontal="right"/>
    </xf>
    <xf numFmtId="2" fontId="10" fillId="0" borderId="3" xfId="0" applyNumberFormat="1" applyFont="1" applyFill="1" applyBorder="1" applyAlignment="1">
      <alignment horizontal="right" vertical="center"/>
    </xf>
    <xf numFmtId="2" fontId="10" fillId="0" borderId="7" xfId="0" applyNumberFormat="1" applyFont="1" applyFill="1" applyBorder="1" applyAlignment="1">
      <alignment horizontal="right" vertical="center"/>
    </xf>
    <xf numFmtId="2" fontId="10" fillId="0" borderId="12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15" fillId="0" borderId="0" xfId="0" applyFont="1" applyAlignment="1">
      <alignment horizontal="left" wrapText="1"/>
    </xf>
    <xf numFmtId="0" fontId="5" fillId="0" borderId="3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16" fillId="0" borderId="0" xfId="0" applyFont="1" applyAlignment="1">
      <alignment horizontal="center"/>
    </xf>
    <xf numFmtId="0" fontId="16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6"/>
  <sheetViews>
    <sheetView zoomScale="80" zoomScaleNormal="80" workbookViewId="0">
      <selection sqref="A1:XFD1048576"/>
    </sheetView>
  </sheetViews>
  <sheetFormatPr defaultRowHeight="12.75" x14ac:dyDescent="0.2"/>
  <cols>
    <col min="1" max="1" width="83.85546875" style="1" customWidth="1"/>
    <col min="2" max="2" width="31.5703125" style="3" customWidth="1"/>
    <col min="3" max="4" width="16" style="1" customWidth="1"/>
    <col min="5" max="5" width="16.42578125" style="1" customWidth="1"/>
    <col min="6" max="6" width="19.28515625" style="48" hidden="1" customWidth="1"/>
    <col min="7" max="7" width="18.140625" style="48" hidden="1" customWidth="1"/>
    <col min="8" max="8" width="19" style="1" hidden="1" customWidth="1"/>
    <col min="9" max="9" width="19.85546875" style="1" hidden="1" customWidth="1"/>
    <col min="10" max="10" width="12.7109375" style="1" hidden="1" customWidth="1"/>
    <col min="11" max="11" width="17.7109375" style="1" hidden="1" customWidth="1"/>
    <col min="12" max="13" width="0" style="1" hidden="1" customWidth="1"/>
    <col min="14" max="16384" width="9.140625" style="1"/>
  </cols>
  <sheetData>
    <row r="1" spans="1:5" x14ac:dyDescent="0.2">
      <c r="B1" s="2"/>
      <c r="C1" s="2"/>
      <c r="D1" s="2"/>
    </row>
    <row r="2" spans="1:5" x14ac:dyDescent="0.2">
      <c r="B2" s="98" t="s">
        <v>65</v>
      </c>
      <c r="C2" s="98"/>
      <c r="D2" s="2"/>
    </row>
    <row r="3" spans="1:5" x14ac:dyDescent="0.2">
      <c r="B3" s="2" t="s">
        <v>52</v>
      </c>
      <c r="C3" s="2"/>
      <c r="D3" s="2"/>
    </row>
    <row r="4" spans="1:5" x14ac:dyDescent="0.2">
      <c r="B4" s="2" t="s">
        <v>0</v>
      </c>
      <c r="C4" s="2"/>
      <c r="D4" s="2"/>
    </row>
    <row r="5" spans="1:5" x14ac:dyDescent="0.2">
      <c r="B5" s="2" t="s">
        <v>107</v>
      </c>
      <c r="C5" s="2"/>
      <c r="D5" s="2"/>
    </row>
    <row r="6" spans="1:5" x14ac:dyDescent="0.2">
      <c r="B6" s="2"/>
      <c r="C6" s="2"/>
      <c r="D6" s="2"/>
    </row>
    <row r="7" spans="1:5" x14ac:dyDescent="0.2">
      <c r="B7" s="2"/>
      <c r="C7" s="2"/>
      <c r="D7" s="2"/>
    </row>
    <row r="8" spans="1:5" x14ac:dyDescent="0.2">
      <c r="B8" s="98" t="s">
        <v>65</v>
      </c>
      <c r="C8" s="98"/>
      <c r="D8" s="76"/>
    </row>
    <row r="9" spans="1:5" x14ac:dyDescent="0.2">
      <c r="B9" s="2" t="s">
        <v>52</v>
      </c>
      <c r="C9" s="2"/>
      <c r="D9" s="2"/>
    </row>
    <row r="10" spans="1:5" x14ac:dyDescent="0.2">
      <c r="B10" s="2" t="s">
        <v>0</v>
      </c>
      <c r="C10" s="2"/>
      <c r="D10" s="2"/>
    </row>
    <row r="11" spans="1:5" x14ac:dyDescent="0.2">
      <c r="B11" s="2" t="s">
        <v>92</v>
      </c>
      <c r="C11" s="2"/>
      <c r="D11" s="2"/>
    </row>
    <row r="12" spans="1:5" x14ac:dyDescent="0.2">
      <c r="B12" s="2"/>
      <c r="C12" s="2"/>
      <c r="D12" s="2"/>
    </row>
    <row r="14" spans="1:5" ht="9.75" customHeight="1" x14ac:dyDescent="0.2">
      <c r="B14" s="2"/>
      <c r="C14" s="2"/>
      <c r="D14" s="2"/>
    </row>
    <row r="15" spans="1:5" ht="21" customHeight="1" x14ac:dyDescent="0.3">
      <c r="A15" s="100" t="s">
        <v>1</v>
      </c>
      <c r="B15" s="100"/>
      <c r="C15" s="100"/>
      <c r="D15" s="100"/>
      <c r="E15" s="100"/>
    </row>
    <row r="16" spans="1:5" ht="18.75" x14ac:dyDescent="0.3">
      <c r="A16" s="100" t="s">
        <v>51</v>
      </c>
      <c r="B16" s="100"/>
      <c r="C16" s="100"/>
      <c r="D16" s="100"/>
      <c r="E16" s="100"/>
    </row>
    <row r="17" spans="1:9" ht="18.75" x14ac:dyDescent="0.3">
      <c r="A17" s="100" t="s">
        <v>91</v>
      </c>
      <c r="B17" s="100"/>
      <c r="C17" s="100"/>
      <c r="D17" s="100"/>
      <c r="E17" s="100"/>
    </row>
    <row r="18" spans="1:9" ht="15.75" x14ac:dyDescent="0.25">
      <c r="A18" s="4"/>
      <c r="C18" s="5"/>
      <c r="D18" s="5"/>
      <c r="E18" s="31" t="s">
        <v>2</v>
      </c>
    </row>
    <row r="19" spans="1:9" ht="18.75" x14ac:dyDescent="0.2">
      <c r="A19" s="102" t="s">
        <v>3</v>
      </c>
      <c r="B19" s="102" t="s">
        <v>4</v>
      </c>
      <c r="C19" s="102" t="s">
        <v>5</v>
      </c>
      <c r="D19" s="102"/>
      <c r="E19" s="102"/>
    </row>
    <row r="20" spans="1:9" ht="14.25" x14ac:dyDescent="0.2">
      <c r="A20" s="102"/>
      <c r="B20" s="102"/>
      <c r="C20" s="19" t="s">
        <v>66</v>
      </c>
      <c r="D20" s="19" t="s">
        <v>72</v>
      </c>
      <c r="E20" s="19" t="s">
        <v>90</v>
      </c>
      <c r="F20" s="99"/>
      <c r="G20" s="101"/>
      <c r="H20" s="99"/>
      <c r="I20" s="99"/>
    </row>
    <row r="21" spans="1:9" s="14" customFormat="1" ht="15.75" x14ac:dyDescent="0.25">
      <c r="A21" s="11" t="s">
        <v>6</v>
      </c>
      <c r="B21" s="12" t="s">
        <v>7</v>
      </c>
      <c r="C21" s="13">
        <f>C22+C24</f>
        <v>383705.2</v>
      </c>
      <c r="D21" s="13">
        <f t="shared" ref="D21:E21" si="0">D22+D24</f>
        <v>333687.8</v>
      </c>
      <c r="E21" s="13">
        <f t="shared" si="0"/>
        <v>181113.5</v>
      </c>
      <c r="F21" s="20"/>
      <c r="G21" s="20"/>
      <c r="H21" s="20"/>
      <c r="I21" s="20"/>
    </row>
    <row r="22" spans="1:9" s="14" customFormat="1" ht="18" customHeight="1" x14ac:dyDescent="0.25">
      <c r="A22" s="15" t="s">
        <v>85</v>
      </c>
      <c r="B22" s="12" t="s">
        <v>8</v>
      </c>
      <c r="C22" s="13">
        <f>C23</f>
        <v>383705.2</v>
      </c>
      <c r="D22" s="13">
        <f t="shared" ref="D22:E22" si="1">D23</f>
        <v>717393</v>
      </c>
      <c r="E22" s="13">
        <f t="shared" si="1"/>
        <v>898506.5</v>
      </c>
      <c r="F22" s="20"/>
      <c r="G22" s="20"/>
      <c r="H22" s="20"/>
      <c r="I22" s="20"/>
    </row>
    <row r="23" spans="1:9" s="14" customFormat="1" ht="36" customHeight="1" x14ac:dyDescent="0.25">
      <c r="A23" s="15" t="s">
        <v>86</v>
      </c>
      <c r="B23" s="12" t="s">
        <v>9</v>
      </c>
      <c r="C23" s="13">
        <v>383705.2</v>
      </c>
      <c r="D23" s="13">
        <v>717393</v>
      </c>
      <c r="E23" s="13">
        <v>898506.5</v>
      </c>
      <c r="F23" s="20"/>
      <c r="G23" s="20"/>
      <c r="H23" s="20"/>
      <c r="I23" s="20"/>
    </row>
    <row r="24" spans="1:9" s="14" customFormat="1" ht="32.25" customHeight="1" x14ac:dyDescent="0.25">
      <c r="A24" s="15" t="s">
        <v>10</v>
      </c>
      <c r="B24" s="12" t="s">
        <v>11</v>
      </c>
      <c r="C24" s="13">
        <f>C25</f>
        <v>0</v>
      </c>
      <c r="D24" s="13">
        <f t="shared" ref="D24:E24" si="2">D25</f>
        <v>-383705.2</v>
      </c>
      <c r="E24" s="13">
        <f t="shared" si="2"/>
        <v>-717393</v>
      </c>
      <c r="F24" s="20"/>
      <c r="G24" s="20"/>
      <c r="H24" s="20"/>
      <c r="I24" s="20"/>
    </row>
    <row r="25" spans="1:9" s="14" customFormat="1" ht="31.5" x14ac:dyDescent="0.25">
      <c r="A25" s="15" t="s">
        <v>87</v>
      </c>
      <c r="B25" s="12" t="s">
        <v>12</v>
      </c>
      <c r="C25" s="13">
        <v>0</v>
      </c>
      <c r="D25" s="13">
        <v>-383705.2</v>
      </c>
      <c r="E25" s="13">
        <v>-717393</v>
      </c>
      <c r="F25" s="21"/>
      <c r="G25" s="21"/>
      <c r="H25" s="20"/>
      <c r="I25" s="20"/>
    </row>
    <row r="26" spans="1:9" s="14" customFormat="1" ht="31.5" x14ac:dyDescent="0.25">
      <c r="A26" s="11" t="s">
        <v>13</v>
      </c>
      <c r="B26" s="12" t="s">
        <v>14</v>
      </c>
      <c r="C26" s="13">
        <f>C27</f>
        <v>-238309</v>
      </c>
      <c r="D26" s="13">
        <f t="shared" ref="D26:E26" si="3">D27</f>
        <v>-181113.5</v>
      </c>
      <c r="E26" s="13">
        <f t="shared" si="3"/>
        <v>-181113.5</v>
      </c>
      <c r="F26" s="20"/>
      <c r="G26" s="20"/>
      <c r="H26" s="20"/>
      <c r="I26" s="20"/>
    </row>
    <row r="27" spans="1:9" s="14" customFormat="1" ht="31.5" x14ac:dyDescent="0.25">
      <c r="A27" s="11" t="s">
        <v>59</v>
      </c>
      <c r="B27" s="12" t="s">
        <v>60</v>
      </c>
      <c r="C27" s="13">
        <f>C28+C30</f>
        <v>-238309</v>
      </c>
      <c r="D27" s="13">
        <f t="shared" ref="D27:E27" si="4">D28+D30</f>
        <v>-181113.5</v>
      </c>
      <c r="E27" s="13">
        <f t="shared" si="4"/>
        <v>-181113.5</v>
      </c>
      <c r="F27" s="20"/>
      <c r="G27" s="20"/>
      <c r="H27" s="20"/>
      <c r="I27" s="20"/>
    </row>
    <row r="28" spans="1:9" s="14" customFormat="1" ht="31.5" x14ac:dyDescent="0.25">
      <c r="A28" s="11" t="s">
        <v>15</v>
      </c>
      <c r="B28" s="12" t="s">
        <v>56</v>
      </c>
      <c r="C28" s="13">
        <f>C29</f>
        <v>242327</v>
      </c>
      <c r="D28" s="13">
        <f t="shared" ref="D28:E28" si="5">D29</f>
        <v>0</v>
      </c>
      <c r="E28" s="13">
        <f t="shared" si="5"/>
        <v>0</v>
      </c>
      <c r="F28" s="21" t="s">
        <v>121</v>
      </c>
      <c r="G28" s="21"/>
      <c r="H28" s="20"/>
      <c r="I28" s="20"/>
    </row>
    <row r="29" spans="1:9" s="14" customFormat="1" ht="31.5" x14ac:dyDescent="0.25">
      <c r="A29" s="11" t="s">
        <v>15</v>
      </c>
      <c r="B29" s="12" t="s">
        <v>57</v>
      </c>
      <c r="C29" s="13">
        <v>242327</v>
      </c>
      <c r="D29" s="13">
        <v>0</v>
      </c>
      <c r="E29" s="13">
        <v>0</v>
      </c>
      <c r="F29" s="21"/>
      <c r="G29" s="21"/>
      <c r="H29" s="20"/>
      <c r="I29" s="20"/>
    </row>
    <row r="30" spans="1:9" s="14" customFormat="1" ht="34.5" customHeight="1" x14ac:dyDescent="0.25">
      <c r="A30" s="11" t="s">
        <v>16</v>
      </c>
      <c r="B30" s="12" t="s">
        <v>58</v>
      </c>
      <c r="C30" s="13">
        <f>C31</f>
        <v>-480636</v>
      </c>
      <c r="D30" s="13">
        <f t="shared" ref="D30:E30" si="6">D31</f>
        <v>-181113.5</v>
      </c>
      <c r="E30" s="13">
        <f t="shared" si="6"/>
        <v>-181113.5</v>
      </c>
      <c r="F30" s="21"/>
      <c r="G30" s="21"/>
      <c r="H30" s="20"/>
      <c r="I30" s="20"/>
    </row>
    <row r="31" spans="1:9" s="14" customFormat="1" ht="32.25" customHeight="1" x14ac:dyDescent="0.25">
      <c r="A31" s="11" t="s">
        <v>88</v>
      </c>
      <c r="B31" s="12" t="s">
        <v>53</v>
      </c>
      <c r="C31" s="13">
        <f>-238309-242327</f>
        <v>-480636</v>
      </c>
      <c r="D31" s="13">
        <v>-181113.5</v>
      </c>
      <c r="E31" s="13">
        <v>-181113.5</v>
      </c>
      <c r="F31" s="21"/>
      <c r="G31" s="21"/>
      <c r="H31" s="22"/>
      <c r="I31" s="20"/>
    </row>
    <row r="32" spans="1:9" s="14" customFormat="1" ht="15.75" x14ac:dyDescent="0.25">
      <c r="A32" s="15" t="s">
        <v>17</v>
      </c>
      <c r="B32" s="12" t="s">
        <v>18</v>
      </c>
      <c r="C32" s="13">
        <f>C33+C37</f>
        <v>320817.39999999944</v>
      </c>
      <c r="D32" s="13">
        <f t="shared" ref="D32:E32" si="7">D33+D37</f>
        <v>0</v>
      </c>
      <c r="E32" s="13">
        <f t="shared" si="7"/>
        <v>0</v>
      </c>
      <c r="F32" s="21"/>
      <c r="G32" s="21"/>
      <c r="H32" s="20"/>
      <c r="I32" s="20"/>
    </row>
    <row r="33" spans="1:11" s="14" customFormat="1" ht="15.75" x14ac:dyDescent="0.25">
      <c r="A33" s="15" t="s">
        <v>19</v>
      </c>
      <c r="B33" s="12" t="s">
        <v>20</v>
      </c>
      <c r="C33" s="16">
        <f t="shared" ref="C33:E35" si="8">C34</f>
        <v>-6994012.2000000002</v>
      </c>
      <c r="D33" s="16">
        <f t="shared" si="8"/>
        <v>-6525186.2000000002</v>
      </c>
      <c r="E33" s="16">
        <f t="shared" si="8"/>
        <v>-7027789.4000000004</v>
      </c>
      <c r="F33" s="21"/>
      <c r="G33" s="21"/>
      <c r="H33" s="20"/>
      <c r="I33" s="20"/>
    </row>
    <row r="34" spans="1:11" s="14" customFormat="1" ht="15.75" x14ac:dyDescent="0.25">
      <c r="A34" s="15" t="s">
        <v>21</v>
      </c>
      <c r="B34" s="12" t="s">
        <v>22</v>
      </c>
      <c r="C34" s="16">
        <f t="shared" si="8"/>
        <v>-6994012.2000000002</v>
      </c>
      <c r="D34" s="16">
        <f t="shared" si="8"/>
        <v>-6525186.2000000002</v>
      </c>
      <c r="E34" s="16">
        <f t="shared" si="8"/>
        <v>-7027789.4000000004</v>
      </c>
      <c r="F34" s="78" t="s">
        <v>123</v>
      </c>
      <c r="G34" s="84" t="s">
        <v>122</v>
      </c>
      <c r="H34" s="84"/>
      <c r="I34" s="84"/>
      <c r="J34" s="74" t="s">
        <v>124</v>
      </c>
      <c r="K34" s="74" t="s">
        <v>125</v>
      </c>
    </row>
    <row r="35" spans="1:11" s="14" customFormat="1" ht="15.75" x14ac:dyDescent="0.25">
      <c r="A35" s="15" t="s">
        <v>23</v>
      </c>
      <c r="B35" s="12" t="s">
        <v>24</v>
      </c>
      <c r="C35" s="16">
        <f>C36</f>
        <v>-6994012.2000000002</v>
      </c>
      <c r="D35" s="16">
        <f t="shared" si="8"/>
        <v>-6525186.2000000002</v>
      </c>
      <c r="E35" s="16">
        <f t="shared" si="8"/>
        <v>-7027789.4000000004</v>
      </c>
      <c r="F35" s="21">
        <v>19803.5</v>
      </c>
      <c r="G35" s="84" t="s">
        <v>126</v>
      </c>
      <c r="H35" s="84"/>
      <c r="I35" s="84"/>
      <c r="J35" s="75">
        <f>42510.2+62965.3</f>
        <v>105475.5</v>
      </c>
      <c r="K35" s="14">
        <v>242327</v>
      </c>
    </row>
    <row r="36" spans="1:11" s="14" customFormat="1" ht="16.5" customHeight="1" x14ac:dyDescent="0.25">
      <c r="A36" s="15" t="s">
        <v>25</v>
      </c>
      <c r="B36" s="12" t="s">
        <v>26</v>
      </c>
      <c r="C36" s="16">
        <f>-C58-C23-C44-C48-C29</f>
        <v>-6994012.2000000002</v>
      </c>
      <c r="D36" s="16">
        <f>-D58-D23-D44-D48</f>
        <v>-6525186.2000000002</v>
      </c>
      <c r="E36" s="16">
        <f>-E58-E23-E44-E48</f>
        <v>-7027789.4000000004</v>
      </c>
      <c r="F36" s="21"/>
      <c r="G36" s="78"/>
      <c r="H36" s="77"/>
      <c r="I36" s="20"/>
    </row>
    <row r="37" spans="1:11" s="14" customFormat="1" ht="15.75" x14ac:dyDescent="0.25">
      <c r="A37" s="15" t="s">
        <v>27</v>
      </c>
      <c r="B37" s="12" t="s">
        <v>28</v>
      </c>
      <c r="C37" s="13">
        <f t="shared" ref="C37:E38" si="9">C38</f>
        <v>7314829.5999999996</v>
      </c>
      <c r="D37" s="13">
        <f t="shared" si="9"/>
        <v>6525186.2000000002</v>
      </c>
      <c r="E37" s="13">
        <f t="shared" si="9"/>
        <v>7027789.4000000004</v>
      </c>
      <c r="F37" s="21"/>
      <c r="G37" s="21"/>
      <c r="H37" s="20"/>
      <c r="I37" s="20"/>
    </row>
    <row r="38" spans="1:11" s="14" customFormat="1" ht="15.75" x14ac:dyDescent="0.25">
      <c r="A38" s="15" t="s">
        <v>29</v>
      </c>
      <c r="B38" s="12" t="s">
        <v>30</v>
      </c>
      <c r="C38" s="13">
        <f t="shared" si="9"/>
        <v>7314829.5999999996</v>
      </c>
      <c r="D38" s="13">
        <f t="shared" si="9"/>
        <v>6525186.2000000002</v>
      </c>
      <c r="E38" s="13">
        <f t="shared" si="9"/>
        <v>7027789.4000000004</v>
      </c>
      <c r="F38" s="21"/>
      <c r="G38" s="21"/>
      <c r="H38" s="20"/>
      <c r="I38" s="20"/>
    </row>
    <row r="39" spans="1:11" s="14" customFormat="1" ht="15.75" x14ac:dyDescent="0.25">
      <c r="A39" s="15" t="s">
        <v>31</v>
      </c>
      <c r="B39" s="12" t="s">
        <v>32</v>
      </c>
      <c r="C39" s="13">
        <f>C40</f>
        <v>7314829.5999999996</v>
      </c>
      <c r="D39" s="13">
        <f>D40</f>
        <v>6525186.2000000002</v>
      </c>
      <c r="E39" s="13">
        <f>E40</f>
        <v>7027789.4000000004</v>
      </c>
      <c r="F39" s="72"/>
      <c r="G39" s="21"/>
      <c r="H39" s="20"/>
      <c r="I39" s="20"/>
    </row>
    <row r="40" spans="1:11" s="14" customFormat="1" ht="19.5" customHeight="1" x14ac:dyDescent="0.25">
      <c r="A40" s="15" t="s">
        <v>33</v>
      </c>
      <c r="B40" s="12" t="s">
        <v>34</v>
      </c>
      <c r="C40" s="13">
        <f>C62-C25-C30</f>
        <v>7314829.5999999996</v>
      </c>
      <c r="D40" s="13">
        <f>D62-D25-D30</f>
        <v>6525186.2000000002</v>
      </c>
      <c r="E40" s="13">
        <f>E62-E25-E30</f>
        <v>7027789.4000000004</v>
      </c>
      <c r="F40" s="72"/>
      <c r="G40" s="21"/>
      <c r="H40" s="20"/>
      <c r="I40" s="20"/>
    </row>
    <row r="41" spans="1:11" s="14" customFormat="1" ht="16.5" hidden="1" customHeight="1" x14ac:dyDescent="0.25">
      <c r="A41" s="15" t="s">
        <v>35</v>
      </c>
      <c r="B41" s="12" t="s">
        <v>36</v>
      </c>
      <c r="C41" s="13">
        <f>C45+C42</f>
        <v>0</v>
      </c>
      <c r="D41" s="13">
        <f>D45+D42</f>
        <v>0</v>
      </c>
      <c r="E41" s="13">
        <f>E45+E42</f>
        <v>0</v>
      </c>
      <c r="F41" s="20"/>
      <c r="G41" s="20"/>
      <c r="H41" s="20"/>
      <c r="I41" s="20"/>
    </row>
    <row r="42" spans="1:11" s="14" customFormat="1" ht="31.5" hidden="1" x14ac:dyDescent="0.25">
      <c r="A42" s="15" t="s">
        <v>37</v>
      </c>
      <c r="B42" s="12" t="s">
        <v>38</v>
      </c>
      <c r="C42" s="13">
        <f>C43</f>
        <v>0</v>
      </c>
      <c r="D42" s="13">
        <f t="shared" ref="D42:E43" si="10">D43</f>
        <v>0</v>
      </c>
      <c r="E42" s="13">
        <f t="shared" si="10"/>
        <v>0</v>
      </c>
      <c r="F42" s="20"/>
      <c r="G42" s="20"/>
    </row>
    <row r="43" spans="1:11" s="14" customFormat="1" ht="31.5" hidden="1" x14ac:dyDescent="0.25">
      <c r="A43" s="6" t="s">
        <v>39</v>
      </c>
      <c r="B43" s="12" t="s">
        <v>40</v>
      </c>
      <c r="C43" s="13">
        <f>C44</f>
        <v>0</v>
      </c>
      <c r="D43" s="13">
        <f t="shared" si="10"/>
        <v>0</v>
      </c>
      <c r="E43" s="13">
        <f t="shared" si="10"/>
        <v>0</v>
      </c>
      <c r="F43" s="20"/>
      <c r="G43" s="20"/>
    </row>
    <row r="44" spans="1:11" s="14" customFormat="1" ht="33.75" hidden="1" customHeight="1" x14ac:dyDescent="0.25">
      <c r="A44" s="15" t="s">
        <v>41</v>
      </c>
      <c r="B44" s="12" t="s">
        <v>42</v>
      </c>
      <c r="C44" s="13"/>
      <c r="D44" s="13"/>
      <c r="E44" s="13"/>
      <c r="F44" s="20"/>
      <c r="G44" s="20"/>
    </row>
    <row r="45" spans="1:11" s="14" customFormat="1" ht="31.5" hidden="1" x14ac:dyDescent="0.25">
      <c r="A45" s="15" t="s">
        <v>43</v>
      </c>
      <c r="B45" s="12" t="s">
        <v>44</v>
      </c>
      <c r="C45" s="17">
        <f t="shared" ref="C45:E47" si="11">C46</f>
        <v>0</v>
      </c>
      <c r="D45" s="17">
        <f t="shared" si="11"/>
        <v>0</v>
      </c>
      <c r="E45" s="17">
        <f t="shared" si="11"/>
        <v>0</v>
      </c>
      <c r="F45" s="20"/>
      <c r="G45" s="20"/>
    </row>
    <row r="46" spans="1:11" s="14" customFormat="1" ht="31.5" hidden="1" x14ac:dyDescent="0.25">
      <c r="A46" s="15" t="s">
        <v>45</v>
      </c>
      <c r="B46" s="12" t="s">
        <v>46</v>
      </c>
      <c r="C46" s="17">
        <f t="shared" si="11"/>
        <v>0</v>
      </c>
      <c r="D46" s="17">
        <f t="shared" si="11"/>
        <v>0</v>
      </c>
      <c r="E46" s="17">
        <f t="shared" si="11"/>
        <v>0</v>
      </c>
      <c r="F46" s="20"/>
      <c r="G46" s="20"/>
    </row>
    <row r="47" spans="1:11" s="14" customFormat="1" ht="31.5" hidden="1" x14ac:dyDescent="0.25">
      <c r="A47" s="15" t="s">
        <v>55</v>
      </c>
      <c r="B47" s="12" t="s">
        <v>54</v>
      </c>
      <c r="C47" s="17">
        <f t="shared" si="11"/>
        <v>0</v>
      </c>
      <c r="D47" s="17">
        <f t="shared" si="11"/>
        <v>0</v>
      </c>
      <c r="E47" s="17">
        <f t="shared" si="11"/>
        <v>0</v>
      </c>
      <c r="F47" s="20"/>
      <c r="G47" s="20"/>
    </row>
    <row r="48" spans="1:11" s="14" customFormat="1" ht="31.5" hidden="1" x14ac:dyDescent="0.25">
      <c r="A48" s="15" t="s">
        <v>47</v>
      </c>
      <c r="B48" s="12" t="s">
        <v>48</v>
      </c>
      <c r="C48" s="17"/>
      <c r="D48" s="17"/>
      <c r="E48" s="17"/>
      <c r="F48" s="20"/>
      <c r="G48" s="20"/>
    </row>
    <row r="49" spans="1:7" s="14" customFormat="1" ht="15.75" x14ac:dyDescent="0.25">
      <c r="A49" s="18" t="s">
        <v>49</v>
      </c>
      <c r="B49" s="12" t="s">
        <v>50</v>
      </c>
      <c r="C49" s="13">
        <f>C21+C26+C32+C41</f>
        <v>466213.59999999945</v>
      </c>
      <c r="D49" s="13">
        <f>D21+D26+D32+D41</f>
        <v>152574.29999999999</v>
      </c>
      <c r="E49" s="13">
        <f>E21+E26+E32+E41</f>
        <v>0</v>
      </c>
      <c r="F49" s="20"/>
      <c r="G49" s="20"/>
    </row>
    <row r="50" spans="1:7" hidden="1" x14ac:dyDescent="0.2">
      <c r="B50" s="28" t="s">
        <v>70</v>
      </c>
      <c r="C50" s="29">
        <v>466213.6</v>
      </c>
      <c r="D50" s="29">
        <v>152574.29999999999</v>
      </c>
      <c r="E50" s="30">
        <v>0</v>
      </c>
    </row>
    <row r="51" spans="1:7" hidden="1" x14ac:dyDescent="0.2">
      <c r="B51" s="28" t="s">
        <v>71</v>
      </c>
      <c r="C51" s="30">
        <f>C50-C49</f>
        <v>5.2386894822120667E-10</v>
      </c>
      <c r="D51" s="30">
        <f t="shared" ref="D51:E51" si="12">D50-D49</f>
        <v>0</v>
      </c>
      <c r="E51" s="30">
        <f t="shared" si="12"/>
        <v>0</v>
      </c>
    </row>
    <row r="52" spans="1:7" ht="18" hidden="1" x14ac:dyDescent="0.25">
      <c r="B52" s="23" t="s">
        <v>61</v>
      </c>
      <c r="C52" s="24">
        <f>-C31+(-C25)+C49</f>
        <v>946849.59999999939</v>
      </c>
      <c r="D52" s="24">
        <f>-D31+(-D25)+D49</f>
        <v>717393</v>
      </c>
      <c r="E52" s="24">
        <f>-E31+(-E25)+E49</f>
        <v>898506.5</v>
      </c>
    </row>
    <row r="53" spans="1:7" ht="18" hidden="1" x14ac:dyDescent="0.25">
      <c r="B53" s="23" t="s">
        <v>62</v>
      </c>
      <c r="C53" s="24">
        <f>C23+C29</f>
        <v>626032.19999999995</v>
      </c>
      <c r="D53" s="24">
        <f>D23+D29</f>
        <v>717393</v>
      </c>
      <c r="E53" s="24">
        <f>E23+E29</f>
        <v>898506.5</v>
      </c>
    </row>
    <row r="54" spans="1:7" ht="15" hidden="1" x14ac:dyDescent="0.2">
      <c r="C54" s="32">
        <f>C52-C53</f>
        <v>320817.39999999944</v>
      </c>
      <c r="D54" s="32">
        <f>D52-D53</f>
        <v>0</v>
      </c>
      <c r="E54" s="32">
        <f>E52-E53</f>
        <v>0</v>
      </c>
    </row>
    <row r="55" spans="1:7" hidden="1" x14ac:dyDescent="0.2">
      <c r="A55" s="7"/>
      <c r="B55" s="8"/>
      <c r="C55" s="7"/>
      <c r="D55" s="7"/>
    </row>
    <row r="56" spans="1:7" ht="18.75" hidden="1" x14ac:dyDescent="0.3">
      <c r="A56" s="7"/>
      <c r="B56" s="9" t="s">
        <v>63</v>
      </c>
      <c r="C56" s="25">
        <f>3386936+53317</f>
        <v>3440253</v>
      </c>
      <c r="D56" s="25">
        <f>2997251.6-240945.3</f>
        <v>2756306.3000000003</v>
      </c>
      <c r="E56" s="26">
        <f>3973653.1-1113180.9</f>
        <v>2860472.2</v>
      </c>
      <c r="F56" s="48" t="s">
        <v>67</v>
      </c>
    </row>
    <row r="57" spans="1:7" ht="17.25" hidden="1" customHeight="1" x14ac:dyDescent="0.2">
      <c r="A57" s="7"/>
      <c r="B57" s="8"/>
      <c r="C57" s="25">
        <f>2907923.5+19803.5</f>
        <v>2927727</v>
      </c>
      <c r="D57" s="25">
        <v>3051486.9</v>
      </c>
      <c r="E57" s="26">
        <v>3268810.7</v>
      </c>
      <c r="F57" s="48" t="s">
        <v>68</v>
      </c>
    </row>
    <row r="58" spans="1:7" hidden="1" x14ac:dyDescent="0.2">
      <c r="C58" s="27">
        <f>SUM(C56:C57)</f>
        <v>6367980</v>
      </c>
      <c r="D58" s="27">
        <f t="shared" ref="D58" si="13">SUM(D56:D57)</f>
        <v>5807793.2000000002</v>
      </c>
      <c r="E58" s="27">
        <f>SUM(E56:E57)</f>
        <v>6129282.9000000004</v>
      </c>
    </row>
    <row r="59" spans="1:7" ht="18" hidden="1" x14ac:dyDescent="0.25">
      <c r="C59" s="10"/>
      <c r="D59" s="10"/>
    </row>
    <row r="60" spans="1:7" ht="18.75" hidden="1" x14ac:dyDescent="0.3">
      <c r="B60" s="9" t="s">
        <v>64</v>
      </c>
      <c r="C60" s="25">
        <f>C56</f>
        <v>3440253</v>
      </c>
      <c r="D60" s="25">
        <f t="shared" ref="D60:E60" si="14">D56</f>
        <v>2756306.3000000003</v>
      </c>
      <c r="E60" s="25">
        <f t="shared" si="14"/>
        <v>2860472.2</v>
      </c>
      <c r="F60" s="48" t="s">
        <v>67</v>
      </c>
    </row>
    <row r="61" spans="1:7" hidden="1" x14ac:dyDescent="0.2">
      <c r="C61" s="25">
        <f>3053319.7+205000+206.5+10135.4+19803.5+42510.2+62965.3</f>
        <v>3393940.6</v>
      </c>
      <c r="D61" s="25">
        <v>3204061.2</v>
      </c>
      <c r="E61" s="26">
        <v>3268810.7</v>
      </c>
      <c r="F61" s="48" t="s">
        <v>69</v>
      </c>
    </row>
    <row r="62" spans="1:7" hidden="1" x14ac:dyDescent="0.2">
      <c r="C62" s="27">
        <f>SUM(C60:C61)</f>
        <v>6834193.5999999996</v>
      </c>
      <c r="D62" s="27">
        <f t="shared" ref="D62" si="15">SUM(D60:D61)</f>
        <v>5960367.5</v>
      </c>
      <c r="E62" s="27">
        <f t="shared" ref="E62" si="16">SUM(E60:E61)</f>
        <v>6129282.9000000004</v>
      </c>
    </row>
    <row r="63" spans="1:7" hidden="1" x14ac:dyDescent="0.2"/>
    <row r="64" spans="1:7" hidden="1" x14ac:dyDescent="0.2"/>
    <row r="65" spans="1:4" hidden="1" x14ac:dyDescent="0.2"/>
    <row r="66" spans="1:4" ht="13.5" hidden="1" thickBot="1" x14ac:dyDescent="0.25"/>
    <row r="67" spans="1:4" ht="18.75" hidden="1" x14ac:dyDescent="0.3">
      <c r="A67" s="49"/>
      <c r="B67" s="50" t="s">
        <v>93</v>
      </c>
      <c r="C67" s="51"/>
      <c r="D67" s="52"/>
    </row>
    <row r="68" spans="1:4" ht="12.75" hidden="1" customHeight="1" x14ac:dyDescent="0.25">
      <c r="A68" s="53"/>
      <c r="B68" s="54" t="s">
        <v>101</v>
      </c>
      <c r="C68" s="88">
        <v>304603513.41000003</v>
      </c>
      <c r="D68" s="89"/>
    </row>
    <row r="69" spans="1:4" hidden="1" x14ac:dyDescent="0.2">
      <c r="A69" s="53"/>
      <c r="B69" s="54"/>
      <c r="C69" s="54"/>
      <c r="D69" s="55"/>
    </row>
    <row r="70" spans="1:4" hidden="1" x14ac:dyDescent="0.2">
      <c r="A70" s="53"/>
      <c r="B70" s="56"/>
      <c r="C70" s="54"/>
      <c r="D70" s="57" t="s">
        <v>95</v>
      </c>
    </row>
    <row r="71" spans="1:4" ht="108.75" hidden="1" customHeight="1" x14ac:dyDescent="0.2">
      <c r="A71" s="92" t="s">
        <v>96</v>
      </c>
      <c r="B71" s="83" t="s">
        <v>102</v>
      </c>
      <c r="C71" s="58" t="s">
        <v>103</v>
      </c>
      <c r="D71" s="59">
        <v>205000000</v>
      </c>
    </row>
    <row r="72" spans="1:4" ht="22.5" hidden="1" customHeight="1" x14ac:dyDescent="0.25">
      <c r="A72" s="92"/>
      <c r="B72" s="93" t="s">
        <v>104</v>
      </c>
      <c r="C72" s="61" t="s">
        <v>105</v>
      </c>
      <c r="D72" s="60">
        <v>206516.54</v>
      </c>
    </row>
    <row r="73" spans="1:4" ht="36" hidden="1" customHeight="1" x14ac:dyDescent="0.25">
      <c r="A73" s="92"/>
      <c r="B73" s="94"/>
      <c r="C73" s="73" t="s">
        <v>106</v>
      </c>
      <c r="D73" s="64">
        <v>10135405.9</v>
      </c>
    </row>
    <row r="74" spans="1:4" ht="20.25" hidden="1" customHeight="1" x14ac:dyDescent="0.25">
      <c r="A74" s="92"/>
      <c r="B74" s="95" t="s">
        <v>109</v>
      </c>
      <c r="C74" s="73" t="s">
        <v>108</v>
      </c>
      <c r="D74" s="64">
        <v>52723</v>
      </c>
    </row>
    <row r="75" spans="1:4" ht="37.5" hidden="1" customHeight="1" x14ac:dyDescent="0.25">
      <c r="A75" s="92"/>
      <c r="B75" s="96"/>
      <c r="C75" s="73" t="s">
        <v>110</v>
      </c>
      <c r="D75" s="64">
        <v>1200000</v>
      </c>
    </row>
    <row r="76" spans="1:4" ht="40.5" hidden="1" customHeight="1" x14ac:dyDescent="0.25">
      <c r="A76" s="92"/>
      <c r="B76" s="96"/>
      <c r="C76" s="73" t="s">
        <v>111</v>
      </c>
      <c r="D76" s="64">
        <v>354924.18</v>
      </c>
    </row>
    <row r="77" spans="1:4" ht="35.25" hidden="1" customHeight="1" x14ac:dyDescent="0.25">
      <c r="A77" s="92"/>
      <c r="B77" s="96"/>
      <c r="C77" s="73" t="s">
        <v>112</v>
      </c>
      <c r="D77" s="64">
        <v>130265.25</v>
      </c>
    </row>
    <row r="78" spans="1:4" ht="30" hidden="1" customHeight="1" x14ac:dyDescent="0.25">
      <c r="A78" s="92"/>
      <c r="B78" s="96"/>
      <c r="C78" s="73" t="s">
        <v>113</v>
      </c>
      <c r="D78" s="64">
        <v>3300000</v>
      </c>
    </row>
    <row r="79" spans="1:4" ht="48" hidden="1" customHeight="1" x14ac:dyDescent="0.25">
      <c r="A79" s="92"/>
      <c r="B79" s="96"/>
      <c r="C79" s="73" t="s">
        <v>114</v>
      </c>
      <c r="D79" s="64">
        <v>3965000</v>
      </c>
    </row>
    <row r="80" spans="1:4" ht="33.75" hidden="1" customHeight="1" x14ac:dyDescent="0.25">
      <c r="A80" s="92"/>
      <c r="B80" s="96"/>
      <c r="C80" s="73" t="s">
        <v>115</v>
      </c>
      <c r="D80" s="64">
        <v>38174.480000000003</v>
      </c>
    </row>
    <row r="81" spans="1:4" ht="30.75" hidden="1" customHeight="1" x14ac:dyDescent="0.25">
      <c r="A81" s="92"/>
      <c r="B81" s="96"/>
      <c r="C81" s="73" t="s">
        <v>116</v>
      </c>
      <c r="D81" s="64">
        <f>713215.6+42033.6</f>
        <v>755249.2</v>
      </c>
    </row>
    <row r="82" spans="1:4" ht="60" hidden="1" customHeight="1" x14ac:dyDescent="0.25">
      <c r="A82" s="92"/>
      <c r="B82" s="97"/>
      <c r="C82" s="73" t="s">
        <v>117</v>
      </c>
      <c r="D82" s="64">
        <v>527775</v>
      </c>
    </row>
    <row r="83" spans="1:4" ht="26.25" hidden="1" x14ac:dyDescent="0.25">
      <c r="A83" s="92"/>
      <c r="B83" s="82" t="s">
        <v>119</v>
      </c>
      <c r="C83" s="73" t="s">
        <v>120</v>
      </c>
      <c r="D83" s="64">
        <v>42510200</v>
      </c>
    </row>
    <row r="84" spans="1:4" ht="12.75" hidden="1" customHeight="1" x14ac:dyDescent="0.2">
      <c r="A84" s="92"/>
      <c r="B84" s="62"/>
      <c r="C84" s="63"/>
      <c r="D84" s="60"/>
    </row>
    <row r="85" spans="1:4" ht="12.75" hidden="1" customHeight="1" x14ac:dyDescent="0.2">
      <c r="A85" s="65"/>
      <c r="B85" s="66"/>
      <c r="C85" s="67" t="s">
        <v>97</v>
      </c>
      <c r="D85" s="68">
        <f>SUM(D71:D84)</f>
        <v>268176233.54999998</v>
      </c>
    </row>
    <row r="86" spans="1:4" ht="12.75" hidden="1" customHeight="1" x14ac:dyDescent="0.2">
      <c r="A86" s="53"/>
      <c r="B86" s="56"/>
      <c r="C86" s="54"/>
      <c r="D86" s="69"/>
    </row>
    <row r="87" spans="1:4" ht="16.5" hidden="1" thickBot="1" x14ac:dyDescent="0.3">
      <c r="A87" s="70"/>
      <c r="B87" s="79" t="s">
        <v>98</v>
      </c>
      <c r="C87" s="90">
        <f>C68-D85</f>
        <v>36427279.860000044</v>
      </c>
      <c r="D87" s="91"/>
    </row>
    <row r="88" spans="1:4" ht="13.5" hidden="1" customHeight="1" thickBot="1" x14ac:dyDescent="0.25"/>
    <row r="89" spans="1:4" ht="18.75" hidden="1" x14ac:dyDescent="0.3">
      <c r="A89" s="49"/>
      <c r="B89" s="50" t="s">
        <v>93</v>
      </c>
      <c r="C89" s="51"/>
      <c r="D89" s="52"/>
    </row>
    <row r="90" spans="1:4" ht="15.75" hidden="1" x14ac:dyDescent="0.25">
      <c r="A90" s="53"/>
      <c r="B90" s="54"/>
      <c r="C90" s="54" t="s">
        <v>94</v>
      </c>
      <c r="D90" s="80">
        <v>85260303.650000006</v>
      </c>
    </row>
    <row r="91" spans="1:4" hidden="1" x14ac:dyDescent="0.2">
      <c r="A91" s="53"/>
      <c r="B91" s="54"/>
      <c r="C91" s="54"/>
      <c r="D91" s="55"/>
    </row>
    <row r="92" spans="1:4" hidden="1" x14ac:dyDescent="0.2">
      <c r="A92" s="53"/>
      <c r="B92" s="56"/>
      <c r="C92" s="54"/>
      <c r="D92" s="57" t="s">
        <v>95</v>
      </c>
    </row>
    <row r="93" spans="1:4" ht="89.25" hidden="1" x14ac:dyDescent="0.2">
      <c r="A93" s="92" t="s">
        <v>96</v>
      </c>
      <c r="B93" s="83" t="s">
        <v>109</v>
      </c>
      <c r="C93" s="58" t="s">
        <v>117</v>
      </c>
      <c r="D93" s="59">
        <v>52249724.979999997</v>
      </c>
    </row>
    <row r="94" spans="1:4" ht="165" hidden="1" x14ac:dyDescent="0.25">
      <c r="A94" s="92"/>
      <c r="B94" s="71" t="s">
        <v>109</v>
      </c>
      <c r="C94" s="61" t="s">
        <v>118</v>
      </c>
      <c r="D94" s="60">
        <v>391451.07</v>
      </c>
    </row>
    <row r="95" spans="1:4" ht="15" hidden="1" x14ac:dyDescent="0.25">
      <c r="A95" s="92"/>
      <c r="B95" s="62"/>
      <c r="C95" s="63"/>
      <c r="D95" s="64"/>
    </row>
    <row r="96" spans="1:4" hidden="1" x14ac:dyDescent="0.2">
      <c r="A96" s="92"/>
      <c r="B96" s="62"/>
      <c r="C96" s="63"/>
      <c r="D96" s="60"/>
    </row>
    <row r="97" spans="1:4" hidden="1" x14ac:dyDescent="0.2">
      <c r="A97" s="65"/>
      <c r="B97" s="66"/>
      <c r="C97" s="67" t="s">
        <v>97</v>
      </c>
      <c r="D97" s="68">
        <f>SUM(D93:D96)</f>
        <v>52641176.049999997</v>
      </c>
    </row>
    <row r="98" spans="1:4" hidden="1" x14ac:dyDescent="0.2">
      <c r="A98" s="53"/>
      <c r="B98" s="56"/>
      <c r="C98" s="54"/>
      <c r="D98" s="69"/>
    </row>
    <row r="99" spans="1:4" ht="16.5" hidden="1" thickBot="1" x14ac:dyDescent="0.3">
      <c r="A99" s="70"/>
      <c r="B99" s="85" t="s">
        <v>99</v>
      </c>
      <c r="C99" s="85"/>
      <c r="D99" s="81">
        <f>D90-D97</f>
        <v>32619127.600000009</v>
      </c>
    </row>
    <row r="100" spans="1:4" hidden="1" x14ac:dyDescent="0.2"/>
    <row r="101" spans="1:4" hidden="1" x14ac:dyDescent="0.2"/>
    <row r="102" spans="1:4" ht="18" hidden="1" x14ac:dyDescent="0.25">
      <c r="A102" s="86" t="s">
        <v>100</v>
      </c>
      <c r="B102" s="86"/>
      <c r="C102" s="87">
        <f>D97+D85</f>
        <v>320817409.59999996</v>
      </c>
      <c r="D102" s="87"/>
    </row>
    <row r="103" spans="1:4" hidden="1" x14ac:dyDescent="0.2"/>
    <row r="104" spans="1:4" hidden="1" x14ac:dyDescent="0.2"/>
    <row r="105" spans="1:4" hidden="1" x14ac:dyDescent="0.2"/>
    <row r="106" spans="1:4" hidden="1" x14ac:dyDescent="0.2"/>
  </sheetData>
  <mergeCells count="21">
    <mergeCell ref="B2:C2"/>
    <mergeCell ref="H20:I20"/>
    <mergeCell ref="B8:C8"/>
    <mergeCell ref="A15:E15"/>
    <mergeCell ref="A16:E16"/>
    <mergeCell ref="A17:E17"/>
    <mergeCell ref="F20:G20"/>
    <mergeCell ref="A19:A20"/>
    <mergeCell ref="B19:B20"/>
    <mergeCell ref="C19:E19"/>
    <mergeCell ref="G35:I35"/>
    <mergeCell ref="G34:I34"/>
    <mergeCell ref="B99:C99"/>
    <mergeCell ref="A102:B102"/>
    <mergeCell ref="C102:D102"/>
    <mergeCell ref="C68:D68"/>
    <mergeCell ref="C87:D87"/>
    <mergeCell ref="A71:A84"/>
    <mergeCell ref="A93:A96"/>
    <mergeCell ref="B72:B73"/>
    <mergeCell ref="B74:B82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5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zoomScaleNormal="100" workbookViewId="0">
      <selection activeCell="A29" sqref="A29:XFD29"/>
    </sheetView>
  </sheetViews>
  <sheetFormatPr defaultRowHeight="12.75" x14ac:dyDescent="0.2"/>
  <cols>
    <col min="1" max="1" width="76.140625" customWidth="1"/>
    <col min="2" max="3" width="16" customWidth="1"/>
    <col min="4" max="4" width="15" customWidth="1"/>
    <col min="257" max="257" width="76.140625" customWidth="1"/>
    <col min="258" max="259" width="16" customWidth="1"/>
    <col min="260" max="260" width="15" customWidth="1"/>
    <col min="513" max="513" width="76.140625" customWidth="1"/>
    <col min="514" max="515" width="16" customWidth="1"/>
    <col min="516" max="516" width="15" customWidth="1"/>
    <col min="769" max="769" width="76.140625" customWidth="1"/>
    <col min="770" max="771" width="16" customWidth="1"/>
    <col min="772" max="772" width="15" customWidth="1"/>
    <col min="1025" max="1025" width="76.140625" customWidth="1"/>
    <col min="1026" max="1027" width="16" customWidth="1"/>
    <col min="1028" max="1028" width="15" customWidth="1"/>
    <col min="1281" max="1281" width="76.140625" customWidth="1"/>
    <col min="1282" max="1283" width="16" customWidth="1"/>
    <col min="1284" max="1284" width="15" customWidth="1"/>
    <col min="1537" max="1537" width="76.140625" customWidth="1"/>
    <col min="1538" max="1539" width="16" customWidth="1"/>
    <col min="1540" max="1540" width="15" customWidth="1"/>
    <col min="1793" max="1793" width="76.140625" customWidth="1"/>
    <col min="1794" max="1795" width="16" customWidth="1"/>
    <col min="1796" max="1796" width="15" customWidth="1"/>
    <col min="2049" max="2049" width="76.140625" customWidth="1"/>
    <col min="2050" max="2051" width="16" customWidth="1"/>
    <col min="2052" max="2052" width="15" customWidth="1"/>
    <col min="2305" max="2305" width="76.140625" customWidth="1"/>
    <col min="2306" max="2307" width="16" customWidth="1"/>
    <col min="2308" max="2308" width="15" customWidth="1"/>
    <col min="2561" max="2561" width="76.140625" customWidth="1"/>
    <col min="2562" max="2563" width="16" customWidth="1"/>
    <col min="2564" max="2564" width="15" customWidth="1"/>
    <col min="2817" max="2817" width="76.140625" customWidth="1"/>
    <col min="2818" max="2819" width="16" customWidth="1"/>
    <col min="2820" max="2820" width="15" customWidth="1"/>
    <col min="3073" max="3073" width="76.140625" customWidth="1"/>
    <col min="3074" max="3075" width="16" customWidth="1"/>
    <col min="3076" max="3076" width="15" customWidth="1"/>
    <col min="3329" max="3329" width="76.140625" customWidth="1"/>
    <col min="3330" max="3331" width="16" customWidth="1"/>
    <col min="3332" max="3332" width="15" customWidth="1"/>
    <col min="3585" max="3585" width="76.140625" customWidth="1"/>
    <col min="3586" max="3587" width="16" customWidth="1"/>
    <col min="3588" max="3588" width="15" customWidth="1"/>
    <col min="3841" max="3841" width="76.140625" customWidth="1"/>
    <col min="3842" max="3843" width="16" customWidth="1"/>
    <col min="3844" max="3844" width="15" customWidth="1"/>
    <col min="4097" max="4097" width="76.140625" customWidth="1"/>
    <col min="4098" max="4099" width="16" customWidth="1"/>
    <col min="4100" max="4100" width="15" customWidth="1"/>
    <col min="4353" max="4353" width="76.140625" customWidth="1"/>
    <col min="4354" max="4355" width="16" customWidth="1"/>
    <col min="4356" max="4356" width="15" customWidth="1"/>
    <col min="4609" max="4609" width="76.140625" customWidth="1"/>
    <col min="4610" max="4611" width="16" customWidth="1"/>
    <col min="4612" max="4612" width="15" customWidth="1"/>
    <col min="4865" max="4865" width="76.140625" customWidth="1"/>
    <col min="4866" max="4867" width="16" customWidth="1"/>
    <col min="4868" max="4868" width="15" customWidth="1"/>
    <col min="5121" max="5121" width="76.140625" customWidth="1"/>
    <col min="5122" max="5123" width="16" customWidth="1"/>
    <col min="5124" max="5124" width="15" customWidth="1"/>
    <col min="5377" max="5377" width="76.140625" customWidth="1"/>
    <col min="5378" max="5379" width="16" customWidth="1"/>
    <col min="5380" max="5380" width="15" customWidth="1"/>
    <col min="5633" max="5633" width="76.140625" customWidth="1"/>
    <col min="5634" max="5635" width="16" customWidth="1"/>
    <col min="5636" max="5636" width="15" customWidth="1"/>
    <col min="5889" max="5889" width="76.140625" customWidth="1"/>
    <col min="5890" max="5891" width="16" customWidth="1"/>
    <col min="5892" max="5892" width="15" customWidth="1"/>
    <col min="6145" max="6145" width="76.140625" customWidth="1"/>
    <col min="6146" max="6147" width="16" customWidth="1"/>
    <col min="6148" max="6148" width="15" customWidth="1"/>
    <col min="6401" max="6401" width="76.140625" customWidth="1"/>
    <col min="6402" max="6403" width="16" customWidth="1"/>
    <col min="6404" max="6404" width="15" customWidth="1"/>
    <col min="6657" max="6657" width="76.140625" customWidth="1"/>
    <col min="6658" max="6659" width="16" customWidth="1"/>
    <col min="6660" max="6660" width="15" customWidth="1"/>
    <col min="6913" max="6913" width="76.140625" customWidth="1"/>
    <col min="6914" max="6915" width="16" customWidth="1"/>
    <col min="6916" max="6916" width="15" customWidth="1"/>
    <col min="7169" max="7169" width="76.140625" customWidth="1"/>
    <col min="7170" max="7171" width="16" customWidth="1"/>
    <col min="7172" max="7172" width="15" customWidth="1"/>
    <col min="7425" max="7425" width="76.140625" customWidth="1"/>
    <col min="7426" max="7427" width="16" customWidth="1"/>
    <col min="7428" max="7428" width="15" customWidth="1"/>
    <col min="7681" max="7681" width="76.140625" customWidth="1"/>
    <col min="7682" max="7683" width="16" customWidth="1"/>
    <col min="7684" max="7684" width="15" customWidth="1"/>
    <col min="7937" max="7937" width="76.140625" customWidth="1"/>
    <col min="7938" max="7939" width="16" customWidth="1"/>
    <col min="7940" max="7940" width="15" customWidth="1"/>
    <col min="8193" max="8193" width="76.140625" customWidth="1"/>
    <col min="8194" max="8195" width="16" customWidth="1"/>
    <col min="8196" max="8196" width="15" customWidth="1"/>
    <col min="8449" max="8449" width="76.140625" customWidth="1"/>
    <col min="8450" max="8451" width="16" customWidth="1"/>
    <col min="8452" max="8452" width="15" customWidth="1"/>
    <col min="8705" max="8705" width="76.140625" customWidth="1"/>
    <col min="8706" max="8707" width="16" customWidth="1"/>
    <col min="8708" max="8708" width="15" customWidth="1"/>
    <col min="8961" max="8961" width="76.140625" customWidth="1"/>
    <col min="8962" max="8963" width="16" customWidth="1"/>
    <col min="8964" max="8964" width="15" customWidth="1"/>
    <col min="9217" max="9217" width="76.140625" customWidth="1"/>
    <col min="9218" max="9219" width="16" customWidth="1"/>
    <col min="9220" max="9220" width="15" customWidth="1"/>
    <col min="9473" max="9473" width="76.140625" customWidth="1"/>
    <col min="9474" max="9475" width="16" customWidth="1"/>
    <col min="9476" max="9476" width="15" customWidth="1"/>
    <col min="9729" max="9729" width="76.140625" customWidth="1"/>
    <col min="9730" max="9731" width="16" customWidth="1"/>
    <col min="9732" max="9732" width="15" customWidth="1"/>
    <col min="9985" max="9985" width="76.140625" customWidth="1"/>
    <col min="9986" max="9987" width="16" customWidth="1"/>
    <col min="9988" max="9988" width="15" customWidth="1"/>
    <col min="10241" max="10241" width="76.140625" customWidth="1"/>
    <col min="10242" max="10243" width="16" customWidth="1"/>
    <col min="10244" max="10244" width="15" customWidth="1"/>
    <col min="10497" max="10497" width="76.140625" customWidth="1"/>
    <col min="10498" max="10499" width="16" customWidth="1"/>
    <col min="10500" max="10500" width="15" customWidth="1"/>
    <col min="10753" max="10753" width="76.140625" customWidth="1"/>
    <col min="10754" max="10755" width="16" customWidth="1"/>
    <col min="10756" max="10756" width="15" customWidth="1"/>
    <col min="11009" max="11009" width="76.140625" customWidth="1"/>
    <col min="11010" max="11011" width="16" customWidth="1"/>
    <col min="11012" max="11012" width="15" customWidth="1"/>
    <col min="11265" max="11265" width="76.140625" customWidth="1"/>
    <col min="11266" max="11267" width="16" customWidth="1"/>
    <col min="11268" max="11268" width="15" customWidth="1"/>
    <col min="11521" max="11521" width="76.140625" customWidth="1"/>
    <col min="11522" max="11523" width="16" customWidth="1"/>
    <col min="11524" max="11524" width="15" customWidth="1"/>
    <col min="11777" max="11777" width="76.140625" customWidth="1"/>
    <col min="11778" max="11779" width="16" customWidth="1"/>
    <col min="11780" max="11780" width="15" customWidth="1"/>
    <col min="12033" max="12033" width="76.140625" customWidth="1"/>
    <col min="12034" max="12035" width="16" customWidth="1"/>
    <col min="12036" max="12036" width="15" customWidth="1"/>
    <col min="12289" max="12289" width="76.140625" customWidth="1"/>
    <col min="12290" max="12291" width="16" customWidth="1"/>
    <col min="12292" max="12292" width="15" customWidth="1"/>
    <col min="12545" max="12545" width="76.140625" customWidth="1"/>
    <col min="12546" max="12547" width="16" customWidth="1"/>
    <col min="12548" max="12548" width="15" customWidth="1"/>
    <col min="12801" max="12801" width="76.140625" customWidth="1"/>
    <col min="12802" max="12803" width="16" customWidth="1"/>
    <col min="12804" max="12804" width="15" customWidth="1"/>
    <col min="13057" max="13057" width="76.140625" customWidth="1"/>
    <col min="13058" max="13059" width="16" customWidth="1"/>
    <col min="13060" max="13060" width="15" customWidth="1"/>
    <col min="13313" max="13313" width="76.140625" customWidth="1"/>
    <col min="13314" max="13315" width="16" customWidth="1"/>
    <col min="13316" max="13316" width="15" customWidth="1"/>
    <col min="13569" max="13569" width="76.140625" customWidth="1"/>
    <col min="13570" max="13571" width="16" customWidth="1"/>
    <col min="13572" max="13572" width="15" customWidth="1"/>
    <col min="13825" max="13825" width="76.140625" customWidth="1"/>
    <col min="13826" max="13827" width="16" customWidth="1"/>
    <col min="13828" max="13828" width="15" customWidth="1"/>
    <col min="14081" max="14081" width="76.140625" customWidth="1"/>
    <col min="14082" max="14083" width="16" customWidth="1"/>
    <col min="14084" max="14084" width="15" customWidth="1"/>
    <col min="14337" max="14337" width="76.140625" customWidth="1"/>
    <col min="14338" max="14339" width="16" customWidth="1"/>
    <col min="14340" max="14340" width="15" customWidth="1"/>
    <col min="14593" max="14593" width="76.140625" customWidth="1"/>
    <col min="14594" max="14595" width="16" customWidth="1"/>
    <col min="14596" max="14596" width="15" customWidth="1"/>
    <col min="14849" max="14849" width="76.140625" customWidth="1"/>
    <col min="14850" max="14851" width="16" customWidth="1"/>
    <col min="14852" max="14852" width="15" customWidth="1"/>
    <col min="15105" max="15105" width="76.140625" customWidth="1"/>
    <col min="15106" max="15107" width="16" customWidth="1"/>
    <col min="15108" max="15108" width="15" customWidth="1"/>
    <col min="15361" max="15361" width="76.140625" customWidth="1"/>
    <col min="15362" max="15363" width="16" customWidth="1"/>
    <col min="15364" max="15364" width="15" customWidth="1"/>
    <col min="15617" max="15617" width="76.140625" customWidth="1"/>
    <col min="15618" max="15619" width="16" customWidth="1"/>
    <col min="15620" max="15620" width="15" customWidth="1"/>
    <col min="15873" max="15873" width="76.140625" customWidth="1"/>
    <col min="15874" max="15875" width="16" customWidth="1"/>
    <col min="15876" max="15876" width="15" customWidth="1"/>
    <col min="16129" max="16129" width="76.140625" customWidth="1"/>
    <col min="16130" max="16131" width="16" customWidth="1"/>
    <col min="16132" max="16132" width="15" customWidth="1"/>
  </cols>
  <sheetData>
    <row r="1" spans="1:5" s="1" customFormat="1" x14ac:dyDescent="0.2">
      <c r="B1" s="2"/>
      <c r="C1" s="2"/>
      <c r="D1" s="2"/>
    </row>
    <row r="2" spans="1:5" s="1" customFormat="1" ht="15" x14ac:dyDescent="0.25">
      <c r="B2" s="103" t="s">
        <v>73</v>
      </c>
      <c r="C2" s="103"/>
      <c r="D2" s="103"/>
    </row>
    <row r="3" spans="1:5" s="1" customFormat="1" ht="28.5" customHeight="1" x14ac:dyDescent="0.25">
      <c r="B3" s="103" t="s">
        <v>74</v>
      </c>
      <c r="C3" s="103"/>
      <c r="D3" s="103"/>
    </row>
    <row r="4" spans="1:5" s="1" customFormat="1" ht="15" x14ac:dyDescent="0.25">
      <c r="B4" s="103" t="s">
        <v>107</v>
      </c>
      <c r="C4" s="103"/>
      <c r="D4" s="103"/>
    </row>
    <row r="5" spans="1:5" s="1" customFormat="1" x14ac:dyDescent="0.2">
      <c r="B5" s="2"/>
      <c r="C5" s="2"/>
      <c r="D5" s="2"/>
    </row>
    <row r="6" spans="1:5" s="1" customFormat="1" x14ac:dyDescent="0.2">
      <c r="B6" s="2"/>
      <c r="C6" s="2"/>
      <c r="D6" s="2"/>
    </row>
    <row r="7" spans="1:5" s="1" customFormat="1" x14ac:dyDescent="0.2">
      <c r="B7" s="2"/>
      <c r="C7" s="2"/>
      <c r="D7" s="2"/>
    </row>
    <row r="8" spans="1:5" ht="15.75" x14ac:dyDescent="0.25">
      <c r="A8" s="33"/>
      <c r="B8" s="116"/>
      <c r="C8" s="116"/>
      <c r="D8" s="116"/>
    </row>
    <row r="9" spans="1:5" ht="15" x14ac:dyDescent="0.25">
      <c r="B9" s="103" t="s">
        <v>73</v>
      </c>
      <c r="C9" s="103"/>
      <c r="D9" s="103"/>
    </row>
    <row r="10" spans="1:5" ht="30" customHeight="1" x14ac:dyDescent="0.25">
      <c r="B10" s="103" t="s">
        <v>74</v>
      </c>
      <c r="C10" s="103"/>
      <c r="D10" s="103"/>
    </row>
    <row r="11" spans="1:5" ht="15" x14ac:dyDescent="0.25">
      <c r="B11" s="103" t="s">
        <v>92</v>
      </c>
      <c r="C11" s="103"/>
      <c r="D11" s="103"/>
    </row>
    <row r="12" spans="1:5" ht="15.75" x14ac:dyDescent="0.25">
      <c r="A12" s="34"/>
      <c r="B12" s="34"/>
      <c r="C12" s="34"/>
    </row>
    <row r="13" spans="1:5" ht="15.75" x14ac:dyDescent="0.25">
      <c r="A13" s="34"/>
      <c r="B13" s="34"/>
      <c r="C13" s="34"/>
    </row>
    <row r="14" spans="1:5" ht="15.75" customHeight="1" x14ac:dyDescent="0.25">
      <c r="A14" s="117" t="s">
        <v>75</v>
      </c>
      <c r="B14" s="117"/>
      <c r="C14" s="117"/>
      <c r="D14" s="117"/>
    </row>
    <row r="15" spans="1:5" ht="15.75" x14ac:dyDescent="0.25">
      <c r="A15" s="117" t="s">
        <v>76</v>
      </c>
      <c r="B15" s="117"/>
      <c r="C15" s="117"/>
      <c r="D15" s="117"/>
    </row>
    <row r="16" spans="1:5" ht="15.75" x14ac:dyDescent="0.25">
      <c r="A16" s="118" t="s">
        <v>89</v>
      </c>
      <c r="B16" s="118"/>
      <c r="C16" s="118"/>
      <c r="D16" s="118"/>
      <c r="E16" s="35"/>
    </row>
    <row r="17" spans="1:5" ht="15.75" x14ac:dyDescent="0.25">
      <c r="A17" s="36"/>
      <c r="B17" s="36"/>
      <c r="C17" s="36"/>
      <c r="D17" s="35"/>
      <c r="E17" s="35"/>
    </row>
    <row r="18" spans="1:5" ht="15.75" x14ac:dyDescent="0.25">
      <c r="A18" s="36"/>
      <c r="B18" s="36"/>
      <c r="C18" s="36"/>
      <c r="D18" s="35"/>
      <c r="E18" s="35"/>
    </row>
    <row r="19" spans="1:5" ht="15.75" x14ac:dyDescent="0.25">
      <c r="A19" s="37"/>
      <c r="B19" s="37"/>
      <c r="C19" s="37"/>
    </row>
    <row r="20" spans="1:5" ht="12.75" customHeight="1" x14ac:dyDescent="0.2">
      <c r="A20" s="104" t="s">
        <v>77</v>
      </c>
      <c r="B20" s="107" t="s">
        <v>78</v>
      </c>
      <c r="C20" s="108"/>
      <c r="D20" s="109"/>
    </row>
    <row r="21" spans="1:5" ht="12.75" customHeight="1" x14ac:dyDescent="0.2">
      <c r="A21" s="105"/>
      <c r="B21" s="110"/>
      <c r="C21" s="111"/>
      <c r="D21" s="112"/>
    </row>
    <row r="22" spans="1:5" x14ac:dyDescent="0.2">
      <c r="A22" s="105"/>
      <c r="B22" s="113"/>
      <c r="C22" s="114"/>
      <c r="D22" s="115"/>
    </row>
    <row r="23" spans="1:5" ht="15.75" x14ac:dyDescent="0.25">
      <c r="A23" s="106"/>
      <c r="B23" s="38" t="s">
        <v>66</v>
      </c>
      <c r="C23" s="38" t="s">
        <v>72</v>
      </c>
      <c r="D23" s="38" t="s">
        <v>90</v>
      </c>
    </row>
    <row r="24" spans="1:5" ht="15.75" x14ac:dyDescent="0.25">
      <c r="A24" s="39" t="s">
        <v>79</v>
      </c>
      <c r="B24" s="40">
        <f>B26+B29</f>
        <v>145396.20000000001</v>
      </c>
      <c r="C24" s="40">
        <f>C26+C29</f>
        <v>152574.29999999999</v>
      </c>
      <c r="D24" s="40">
        <f>D26+D29</f>
        <v>0</v>
      </c>
    </row>
    <row r="25" spans="1:5" ht="15.75" customHeight="1" x14ac:dyDescent="0.25">
      <c r="A25" s="41" t="s">
        <v>80</v>
      </c>
      <c r="B25" s="42"/>
      <c r="C25" s="42"/>
      <c r="D25" s="42"/>
    </row>
    <row r="26" spans="1:5" ht="15.75" x14ac:dyDescent="0.25">
      <c r="A26" s="43" t="s">
        <v>81</v>
      </c>
      <c r="B26" s="40">
        <f>B27-B28</f>
        <v>383705.2</v>
      </c>
      <c r="C26" s="40">
        <f>C27-C28</f>
        <v>333687.8</v>
      </c>
      <c r="D26" s="40">
        <f>D27-D28</f>
        <v>181113.5</v>
      </c>
    </row>
    <row r="27" spans="1:5" ht="15.75" x14ac:dyDescent="0.25">
      <c r="A27" s="44" t="s">
        <v>84</v>
      </c>
      <c r="B27" s="40">
        <f>источ!C23</f>
        <v>383705.2</v>
      </c>
      <c r="C27" s="40">
        <f>источ!D23</f>
        <v>717393</v>
      </c>
      <c r="D27" s="40">
        <f>источ!E23</f>
        <v>898506.5</v>
      </c>
    </row>
    <row r="28" spans="1:5" ht="15.75" x14ac:dyDescent="0.25">
      <c r="A28" s="45" t="s">
        <v>82</v>
      </c>
      <c r="B28" s="40">
        <f>-(источ!C25)</f>
        <v>0</v>
      </c>
      <c r="C28" s="40">
        <f>-(источ!D25)</f>
        <v>383705.2</v>
      </c>
      <c r="D28" s="40">
        <f>-(источ!E25)</f>
        <v>717393</v>
      </c>
    </row>
    <row r="29" spans="1:5" ht="15.75" x14ac:dyDescent="0.25">
      <c r="A29" s="46" t="s">
        <v>83</v>
      </c>
      <c r="B29" s="40">
        <f>B30-B31</f>
        <v>-238309</v>
      </c>
      <c r="C29" s="40">
        <f>C30-C31</f>
        <v>-181113.5</v>
      </c>
      <c r="D29" s="40">
        <f>D30-D31</f>
        <v>-181113.5</v>
      </c>
    </row>
    <row r="30" spans="1:5" ht="15.75" x14ac:dyDescent="0.25">
      <c r="A30" s="44" t="s">
        <v>84</v>
      </c>
      <c r="B30" s="47">
        <f>источ!C29</f>
        <v>242327</v>
      </c>
      <c r="C30" s="47">
        <f>источ!D29</f>
        <v>0</v>
      </c>
      <c r="D30" s="47">
        <f>источ!E29</f>
        <v>0</v>
      </c>
    </row>
    <row r="31" spans="1:5" ht="15.75" x14ac:dyDescent="0.25">
      <c r="A31" s="45" t="s">
        <v>82</v>
      </c>
      <c r="B31" s="47">
        <f>-источ!C31</f>
        <v>480636</v>
      </c>
      <c r="C31" s="47">
        <f>-источ!D31</f>
        <v>181113.5</v>
      </c>
      <c r="D31" s="47">
        <f>-источ!E31</f>
        <v>181113.5</v>
      </c>
    </row>
  </sheetData>
  <mergeCells count="12">
    <mergeCell ref="B2:D2"/>
    <mergeCell ref="B3:D3"/>
    <mergeCell ref="B4:D4"/>
    <mergeCell ref="A20:A23"/>
    <mergeCell ref="B20:D22"/>
    <mergeCell ref="B8:D8"/>
    <mergeCell ref="B9:D9"/>
    <mergeCell ref="B10:D10"/>
    <mergeCell ref="B11:D11"/>
    <mergeCell ref="A14:D14"/>
    <mergeCell ref="A15:D15"/>
    <mergeCell ref="A16:D16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источ</vt:lpstr>
      <vt:lpstr>заимст</vt:lpstr>
      <vt:lpstr>источ!Область_печати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Светецкая О.В.</cp:lastModifiedBy>
  <cp:lastPrinted>2024-10-01T06:34:14Z</cp:lastPrinted>
  <dcterms:created xsi:type="dcterms:W3CDTF">1996-10-08T23:32:33Z</dcterms:created>
  <dcterms:modified xsi:type="dcterms:W3CDTF">2025-05-15T06:54:33Z</dcterms:modified>
</cp:coreProperties>
</file>